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Оказание услуг по празднованию Нового Года_05.12.2025\"/>
    </mc:Choice>
  </mc:AlternateContent>
  <xr:revisionPtr revIDLastSave="0" documentId="8_{B69E708E-A75B-45EB-A336-FC7E6D3E5FDE}" xr6:coauthVersionLast="45" xr6:coauthVersionMax="45" xr10:uidLastSave="{00000000-0000-0000-0000-000000000000}"/>
  <bookViews>
    <workbookView xWindow="-28036" yWindow="-3415" windowWidth="28145" windowHeight="15219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Print_Area" localSheetId="0">'Расчет НМЦД'!$A$1:$K$79</definedName>
    <definedName name="мил">{0,"овz";1,"z";2,"аz";5,"овz"}</definedName>
    <definedName name="НДС">#REF!</definedName>
    <definedName name="НМЦК">#REF!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69" i="2" l="1"/>
  <c r="K69" i="2" s="1"/>
  <c r="H69" i="2"/>
  <c r="G69" i="2"/>
  <c r="F67" i="2"/>
  <c r="F66" i="2" s="1"/>
  <c r="E67" i="2"/>
  <c r="D67" i="2"/>
  <c r="E66" i="2"/>
  <c r="D66" i="2"/>
  <c r="I64" i="2"/>
  <c r="K64" i="2" s="1"/>
  <c r="H64" i="2"/>
  <c r="G64" i="2"/>
  <c r="F62" i="2"/>
  <c r="F61" i="2" s="1"/>
  <c r="E62" i="2"/>
  <c r="E61" i="2" s="1"/>
  <c r="D62" i="2"/>
  <c r="D61" i="2" s="1"/>
  <c r="I59" i="2"/>
  <c r="K59" i="2" s="1"/>
  <c r="H59" i="2"/>
  <c r="F57" i="2"/>
  <c r="E57" i="2"/>
  <c r="E56" i="2" s="1"/>
  <c r="D57" i="2"/>
  <c r="D56" i="2" s="1"/>
  <c r="F56" i="2"/>
  <c r="I54" i="2"/>
  <c r="G54" i="2" s="1"/>
  <c r="H54" i="2"/>
  <c r="F52" i="2"/>
  <c r="F51" i="2" s="1"/>
  <c r="E52" i="2"/>
  <c r="D52" i="2"/>
  <c r="E51" i="2"/>
  <c r="D51" i="2"/>
  <c r="I49" i="2"/>
  <c r="G49" i="2" s="1"/>
  <c r="H49" i="2"/>
  <c r="F47" i="2"/>
  <c r="E47" i="2"/>
  <c r="D47" i="2"/>
  <c r="F46" i="2"/>
  <c r="E46" i="2"/>
  <c r="D46" i="2"/>
  <c r="I46" i="2" s="1"/>
  <c r="I44" i="2"/>
  <c r="K44" i="2" s="1"/>
  <c r="H44" i="2"/>
  <c r="F42" i="2"/>
  <c r="F41" i="2" s="1"/>
  <c r="E42" i="2"/>
  <c r="E41" i="2" s="1"/>
  <c r="D42" i="2"/>
  <c r="D41" i="2" s="1"/>
  <c r="I39" i="2"/>
  <c r="K39" i="2" s="1"/>
  <c r="H39" i="2"/>
  <c r="G39" i="2"/>
  <c r="F37" i="2"/>
  <c r="F36" i="2" s="1"/>
  <c r="E37" i="2"/>
  <c r="D37" i="2"/>
  <c r="D36" i="2" s="1"/>
  <c r="E36" i="2"/>
  <c r="I34" i="2"/>
  <c r="K34" i="2" s="1"/>
  <c r="H34" i="2"/>
  <c r="G34" i="2"/>
  <c r="F32" i="2"/>
  <c r="F31" i="2" s="1"/>
  <c r="E32" i="2"/>
  <c r="E31" i="2" s="1"/>
  <c r="D32" i="2"/>
  <c r="D31" i="2" s="1"/>
  <c r="I29" i="2"/>
  <c r="K29" i="2" s="1"/>
  <c r="H29" i="2"/>
  <c r="F27" i="2"/>
  <c r="E27" i="2"/>
  <c r="E26" i="2" s="1"/>
  <c r="D27" i="2"/>
  <c r="F26" i="2"/>
  <c r="D26" i="2"/>
  <c r="I24" i="2"/>
  <c r="K24" i="2" s="1"/>
  <c r="H24" i="2"/>
  <c r="F22" i="2"/>
  <c r="F21" i="2" s="1"/>
  <c r="E22" i="2"/>
  <c r="E21" i="2" s="1"/>
  <c r="D22" i="2"/>
  <c r="D21" i="2" s="1"/>
  <c r="I19" i="2"/>
  <c r="K19" i="2" s="1"/>
  <c r="H19" i="2"/>
  <c r="F17" i="2"/>
  <c r="F16" i="2" s="1"/>
  <c r="E17" i="2"/>
  <c r="E16" i="2" s="1"/>
  <c r="D17" i="2"/>
  <c r="D16" i="2" s="1"/>
  <c r="I66" i="2" l="1"/>
  <c r="I67" i="2" s="1"/>
  <c r="I51" i="2"/>
  <c r="G59" i="2"/>
  <c r="I56" i="2"/>
  <c r="I57" i="2" s="1"/>
  <c r="I36" i="2"/>
  <c r="I37" i="2" s="1"/>
  <c r="G29" i="2"/>
  <c r="I26" i="2"/>
  <c r="I27" i="2" s="1"/>
  <c r="K57" i="2"/>
  <c r="K56" i="2"/>
  <c r="I61" i="2"/>
  <c r="I62" i="2" s="1"/>
  <c r="K62" i="2"/>
  <c r="K61" i="2" s="1"/>
  <c r="K67" i="2"/>
  <c r="K66" i="2" s="1"/>
  <c r="K54" i="2"/>
  <c r="I41" i="2"/>
  <c r="I42" i="2" s="1"/>
  <c r="I52" i="2"/>
  <c r="G44" i="2"/>
  <c r="K37" i="2"/>
  <c r="K36" i="2"/>
  <c r="K32" i="2"/>
  <c r="K31" i="2" s="1"/>
  <c r="I31" i="2"/>
  <c r="I32" i="2" s="1"/>
  <c r="K42" i="2"/>
  <c r="K41" i="2" s="1"/>
  <c r="I47" i="2"/>
  <c r="K49" i="2"/>
  <c r="I21" i="2"/>
  <c r="I22" i="2" s="1"/>
  <c r="K22" i="2"/>
  <c r="K21" i="2" s="1"/>
  <c r="K27" i="2"/>
  <c r="K26" i="2" s="1"/>
  <c r="G19" i="2"/>
  <c r="G24" i="2"/>
  <c r="I16" i="2"/>
  <c r="I17" i="2" s="1"/>
  <c r="K17" i="2"/>
  <c r="K16" i="2" s="1"/>
  <c r="F12" i="2"/>
  <c r="F11" i="2" s="1"/>
  <c r="E12" i="2"/>
  <c r="D12" i="2"/>
  <c r="I14" i="2"/>
  <c r="K14" i="2" s="1"/>
  <c r="K12" i="2" s="1"/>
  <c r="K52" i="2" l="1"/>
  <c r="K51" i="2" s="1"/>
  <c r="K47" i="2"/>
  <c r="K46" i="2" s="1"/>
  <c r="D11" i="2"/>
  <c r="K74" i="2" l="1"/>
  <c r="K11" i="2"/>
  <c r="G14" i="2"/>
  <c r="H14" i="2"/>
  <c r="K72" i="2" l="1"/>
  <c r="K71" i="2" s="1"/>
  <c r="E11" i="2"/>
  <c r="I11" i="2" s="1"/>
  <c r="I12" i="2" s="1"/>
</calcChain>
</file>

<file path=xl/sharedStrings.xml><?xml version="1.0" encoding="utf-8"?>
<sst xmlns="http://schemas.openxmlformats.org/spreadsheetml/2006/main" count="342" uniqueCount="44">
  <si>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</si>
  <si>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</si>
  <si>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</si>
  <si>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</si>
  <si>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</si>
  <si>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</si>
  <si>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</si>
  <si>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</si>
  <si>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</si>
  <si>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</si>
  <si>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</si>
  <si>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</si>
  <si>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</si>
  <si>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</si>
  <si>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</si>
  <si>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</si>
  <si>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</si>
  <si>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</si>
  <si>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</si>
  <si>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</si>
  <si>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</si>
  <si>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Заместитетль Генерельного директора по событийному маркетингу АНО "Кинопарк"</t>
  </si>
  <si>
    <t>С.Ф. Даргель</t>
  </si>
  <si>
    <t>Стоимость товаров, работ, услуг</t>
  </si>
  <si>
    <t>Количество товаров, работ, услуг</t>
  </si>
  <si>
    <t>Цена за единицу товара,  работы, услуги без учета налога на добавленную стоимость</t>
  </si>
  <si>
    <t>Цена за единицу товара,  работы, услуги с учетом налога на добавленную стоимость</t>
  </si>
  <si>
    <t>Способ определения поставщика (подрядчика, исполнителя) - Запрос предложений</t>
  </si>
  <si>
    <t>Расчет начальной (максимальной) цены договора
На оказание комплекса услуг по организации и проведению мероприятий, посвященных празднованию Нового года на территории «Кинопарка»</t>
  </si>
  <si>
    <t>Разработка концепции проведения Мероприятия</t>
  </si>
  <si>
    <t>усл. ед</t>
  </si>
  <si>
    <t xml:space="preserve">Дата составления таблицы "04" декабря 2025 г.                                                                                                            </t>
  </si>
  <si>
    <t>Организационное и административное сопровождение Мероприятия</t>
  </si>
  <si>
    <t>Декорационное оформление площадок Мероприятия</t>
  </si>
  <si>
    <t>Техническое обеспечение площадок Мероприятия</t>
  </si>
  <si>
    <t>Организация творческой и развлекательной программ Мероприятия</t>
  </si>
  <si>
    <t>Обеспечение фото и видео съемки Мероприятия</t>
  </si>
  <si>
    <t>Организация медицинского сопровождения Мероприятия</t>
  </si>
  <si>
    <t>Организация дежурства пожарного расчета</t>
  </si>
  <si>
    <t>Предоставление туалетных кабин</t>
  </si>
  <si>
    <t>Информационное сопровождение Мероприятия</t>
  </si>
  <si>
    <t>Уборка места проведения Мероприятия и вывоз мусора по окончании проведения Мероприятия</t>
  </si>
  <si>
    <t>Предоставление раздаточного материала на Мероприятии</t>
  </si>
  <si>
    <t>Начальная (максимальная) цена Договора составляет: 135 741 740 (Сто тридцать пять миллионов семьсот сорок одна тысяча семьсот сорок) рублей 01 копейка, с НДС 20%.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</si>
</sst>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66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4" fontId="15" fillId="4" borderId="7" xfId="4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/>
    <xf numFmtId="14" fontId="10" fillId="0" borderId="7" xfId="0" applyNumberFormat="1" applyFont="1" applyFill="1" applyBorder="1" applyAlignment="1">
      <alignment horizontal="center" vertical="center"/>
    </xf>
    <xf numFmtId="4" fontId="12" fillId="0" borderId="7" xfId="7" applyNumberFormat="1" applyFont="1" applyFill="1" applyBorder="1" applyAlignment="1">
      <alignment horizontal="center" vertical="center" wrapText="1" shrinkToFi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1" fontId="15" fillId="0" borderId="2" xfId="4" applyNumberFormat="1" applyFont="1" applyBorder="1" applyAlignment="1">
      <alignment horizontal="center" vertical="center" wrapText="1"/>
    </xf>
    <xf numFmtId="1" fontId="15" fillId="0" borderId="4" xfId="4" applyNumberFormat="1" applyFont="1" applyBorder="1" applyAlignment="1">
      <alignment horizontal="center" vertical="center" wrapText="1"/>
    </xf>
    <xf numFmtId="1" fontId="15" fillId="0" borderId="6" xfId="4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66" fontId="10" fillId="0" borderId="0" xfId="6" applyNumberFormat="1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2032000</xdr:colOff>
      <xdr:row>80</xdr:row>
      <xdr:rowOff>217055</xdr:rowOff>
    </xdr:from>
    <xdr:to>
      <xdr:col>2</xdr:col>
      <xdr:colOff>96982</xdr:colOff>
      <xdr:row>84</xdr:row>
      <xdr:rowOff>128155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A9C924AB-1707-491E-BAFC-6470C14BE4A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0" y="58953400"/>
          <a:ext cx="3302000" cy="825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81"/>
  <sheetViews>
    <sheetView tabSelected="1" view="pageBreakPreview" topLeftCell="A70" zoomScale="85" zoomScaleNormal="90" zoomScaleSheetLayoutView="85" workbookViewId="0">
      <selection activeCell="A78" sqref="A78:G78"/>
    </sheetView>
  </sheetViews>
  <sheetFormatPr defaultColWidth="9.09765625" defaultRowHeight="18" x14ac:dyDescent="0.35"/>
  <cols>
    <col min="1" max="1" width="35.59765625" style="1" customWidth="1"/>
    <col min="2" max="2" width="40" style="27" customWidth="1"/>
    <col min="3" max="3" width="15.8984375" style="1" customWidth="1"/>
    <col min="4" max="4" width="22.3984375" style="1" customWidth="1"/>
    <col min="5" max="5" width="23" style="1" customWidth="1"/>
    <col min="6" max="7" width="22.3984375" style="1" customWidth="1"/>
    <col min="8" max="8" width="37.3984375" style="1" customWidth="1"/>
    <col min="9" max="9" width="20.3984375" style="14" customWidth="1"/>
    <col min="10" max="10" width="16.3984375" style="1" customWidth="1"/>
    <col min="11" max="11" width="22.09765625" style="1" customWidth="1"/>
    <col min="12" max="12" width="11.8984375" style="1" customWidth="1"/>
    <col min="13" max="16384" width="9.09765625" style="1"/>
  </cols>
  <sheetData>
    <row r="1" spans="1:11" ht="24.85" customHeight="1" x14ac:dyDescent="0.35">
      <c r="G1" s="39" t="s">
        <v>19</v>
      </c>
      <c r="H1" s="39"/>
      <c r="I1" s="39"/>
      <c r="J1" s="39"/>
      <c r="K1" s="39"/>
    </row>
    <row r="2" spans="1:11" ht="50.35" customHeight="1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15" hidden="1" customHeight="1" x14ac:dyDescent="0.3">
      <c r="A3" s="41"/>
      <c r="B3" s="41"/>
      <c r="C3" s="41"/>
      <c r="D3" s="41"/>
      <c r="E3" s="41"/>
      <c r="F3" s="41"/>
      <c r="G3" s="41"/>
      <c r="H3" s="41"/>
      <c r="I3" s="42"/>
      <c r="J3" s="41"/>
      <c r="K3" s="41"/>
    </row>
    <row r="4" spans="1:11" ht="25.5" customHeight="1" x14ac:dyDescent="0.3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ht="21" customHeight="1" x14ac:dyDescent="0.35">
      <c r="G5" s="57" t="s">
        <v>27</v>
      </c>
      <c r="H5" s="57"/>
      <c r="I5" s="57"/>
      <c r="J5" s="57"/>
      <c r="K5" s="57"/>
    </row>
    <row r="6" spans="1:11" ht="37.5" customHeight="1" x14ac:dyDescent="0.3">
      <c r="A6" s="36" t="s">
        <v>7</v>
      </c>
      <c r="B6" s="36" t="s">
        <v>0</v>
      </c>
      <c r="C6" s="36" t="s">
        <v>1</v>
      </c>
      <c r="D6" s="50" t="s">
        <v>13</v>
      </c>
      <c r="E6" s="51"/>
      <c r="F6" s="52"/>
      <c r="G6" s="53" t="s">
        <v>9</v>
      </c>
      <c r="H6" s="54"/>
      <c r="I6" s="8" t="s">
        <v>13</v>
      </c>
      <c r="J6" s="36" t="s">
        <v>24</v>
      </c>
      <c r="K6" s="36" t="s">
        <v>23</v>
      </c>
    </row>
    <row r="7" spans="1:11" ht="15.85" customHeight="1" x14ac:dyDescent="0.3">
      <c r="A7" s="37"/>
      <c r="B7" s="37"/>
      <c r="C7" s="37"/>
      <c r="D7" s="44" t="s">
        <v>2</v>
      </c>
      <c r="E7" s="45"/>
      <c r="F7" s="46"/>
      <c r="G7" s="55"/>
      <c r="H7" s="56"/>
      <c r="I7" s="58" t="s">
        <v>4</v>
      </c>
      <c r="J7" s="37"/>
      <c r="K7" s="37"/>
    </row>
    <row r="8" spans="1:11" ht="32.35" customHeight="1" x14ac:dyDescent="0.3">
      <c r="A8" s="37"/>
      <c r="B8" s="37"/>
      <c r="C8" s="37"/>
      <c r="D8" s="47"/>
      <c r="E8" s="48"/>
      <c r="F8" s="49"/>
      <c r="G8" s="36" t="s">
        <v>3</v>
      </c>
      <c r="H8" s="36" t="s">
        <v>20</v>
      </c>
      <c r="I8" s="59"/>
      <c r="J8" s="37"/>
      <c r="K8" s="37"/>
    </row>
    <row r="9" spans="1:11" ht="24" customHeight="1" x14ac:dyDescent="0.3">
      <c r="A9" s="38"/>
      <c r="B9" s="38"/>
      <c r="C9" s="38"/>
      <c r="D9" s="16" t="s">
        <v>16</v>
      </c>
      <c r="E9" s="16" t="s">
        <v>17</v>
      </c>
      <c r="F9" s="16" t="s">
        <v>18</v>
      </c>
      <c r="G9" s="38"/>
      <c r="H9" s="38"/>
      <c r="I9" s="60"/>
      <c r="J9" s="38"/>
      <c r="K9" s="38"/>
    </row>
    <row r="10" spans="1:1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16">
        <v>9</v>
      </c>
      <c r="J10" s="16">
        <v>10</v>
      </c>
      <c r="K10" s="17">
        <v>11</v>
      </c>
    </row>
    <row r="11" spans="1:11" ht="75" customHeight="1" x14ac:dyDescent="0.3">
      <c r="A11" s="2" t="s">
        <v>25</v>
      </c>
      <c r="B11" s="33" t="s">
        <v>29</v>
      </c>
      <c r="C11" s="36" t="s">
        <v>30</v>
      </c>
      <c r="D11" s="3">
        <f>D14-D12</f>
        <v>375000</v>
      </c>
      <c r="E11" s="3">
        <f t="shared" ref="E11" si="0">E14-E12</f>
        <v>408333.33</v>
      </c>
      <c r="F11" s="3">
        <f>F14-F12</f>
        <v>410000</v>
      </c>
      <c r="G11" s="15" t="s">
        <v>11</v>
      </c>
      <c r="H11" s="15" t="s">
        <v>11</v>
      </c>
      <c r="I11" s="4">
        <f>ROUND((D11+E11+F11)/3,2)</f>
        <v>397777.78</v>
      </c>
      <c r="J11" s="18" t="s">
        <v>11</v>
      </c>
      <c r="K11" s="25">
        <f>K14-K12</f>
        <v>397777.77</v>
      </c>
    </row>
    <row r="12" spans="1:11" ht="75" customHeight="1" x14ac:dyDescent="0.3">
      <c r="A12" s="2" t="s">
        <v>8</v>
      </c>
      <c r="B12" s="34"/>
      <c r="C12" s="37"/>
      <c r="D12" s="24">
        <f>ROUND(D14*D13/(100%+D13),2)</f>
        <v>75000</v>
      </c>
      <c r="E12" s="24">
        <f t="shared" ref="E12:F12" si="1">ROUND(E14*E13/(100%+E13),2)</f>
        <v>81666.67</v>
      </c>
      <c r="F12" s="24">
        <f t="shared" si="1"/>
        <v>82000</v>
      </c>
      <c r="G12" s="15" t="s">
        <v>11</v>
      </c>
      <c r="H12" s="15" t="s">
        <v>11</v>
      </c>
      <c r="I12" s="5">
        <f>I14-I11</f>
        <v>79555.549999999988</v>
      </c>
      <c r="J12" s="15" t="s">
        <v>11</v>
      </c>
      <c r="K12" s="24">
        <f>ROUND(K14*K13/(100%+K13),2)</f>
        <v>79555.56</v>
      </c>
    </row>
    <row r="13" spans="1:11" ht="75" customHeight="1" x14ac:dyDescent="0.3">
      <c r="A13" s="2" t="s">
        <v>10</v>
      </c>
      <c r="B13" s="34"/>
      <c r="C13" s="37"/>
      <c r="D13" s="19">
        <v>0.2</v>
      </c>
      <c r="E13" s="19">
        <v>0.2</v>
      </c>
      <c r="F13" s="19">
        <v>0.2</v>
      </c>
      <c r="G13" s="15" t="s">
        <v>11</v>
      </c>
      <c r="H13" s="15" t="s">
        <v>11</v>
      </c>
      <c r="I13" s="15" t="s">
        <v>11</v>
      </c>
      <c r="J13" s="15" t="s">
        <v>11</v>
      </c>
      <c r="K13" s="19">
        <v>0.2</v>
      </c>
    </row>
    <row r="14" spans="1:11" ht="75" customHeight="1" x14ac:dyDescent="0.3">
      <c r="A14" s="2" t="s">
        <v>26</v>
      </c>
      <c r="B14" s="35"/>
      <c r="C14" s="38"/>
      <c r="D14" s="20">
        <v>450000</v>
      </c>
      <c r="E14" s="20">
        <v>490000</v>
      </c>
      <c r="F14" s="29">
        <v>492000</v>
      </c>
      <c r="G14" s="7">
        <f>_xlfn.STDEV.S(D14,E14,F14)/I14*100</f>
        <v>4.9635071977666314</v>
      </c>
      <c r="H14" s="26">
        <f>(MAX(D14:F14)*100/MIN(D14:F14))-100</f>
        <v>9.3333333333333286</v>
      </c>
      <c r="I14" s="5">
        <f>ROUND((D14+E14+F14)/3,2)</f>
        <v>477333.33</v>
      </c>
      <c r="J14" s="18">
        <v>1</v>
      </c>
      <c r="K14" s="5">
        <f>ROUND(I14*D15*J14,2)</f>
        <v>477333.33</v>
      </c>
    </row>
    <row r="15" spans="1:11" x14ac:dyDescent="0.3">
      <c r="A15" s="2" t="s">
        <v>14</v>
      </c>
      <c r="B15" s="15"/>
      <c r="C15" s="15"/>
      <c r="D15" s="30">
        <v>1</v>
      </c>
      <c r="E15" s="31"/>
      <c r="F15" s="32"/>
      <c r="G15" s="15" t="s">
        <v>11</v>
      </c>
      <c r="H15" s="15" t="s">
        <v>11</v>
      </c>
      <c r="I15" s="15" t="s">
        <v>11</v>
      </c>
      <c r="J15" s="15" t="s">
        <v>11</v>
      </c>
      <c r="K15" s="15" t="s">
        <v>11</v>
      </c>
    </row>
    <row r="16" spans="1:11" ht="75" customHeight="1" x14ac:dyDescent="0.3">
      <c r="A16" s="2" t="s">
        <v>25</v>
      </c>
      <c r="B16" s="33" t="s">
        <v>32</v>
      </c>
      <c r="C16" s="36" t="s">
        <v>30</v>
      </c>
      <c r="D16" s="3">
        <f>D19-D17</f>
        <v>4931583.33</v>
      </c>
      <c r="E16" s="3">
        <f t="shared" ref="E16" si="2">E19-E17</f>
        <v>5108333.33</v>
      </c>
      <c r="F16" s="3">
        <f>F19-F17</f>
        <v>5160000</v>
      </c>
      <c r="G16" s="15" t="s">
        <v>11</v>
      </c>
      <c r="H16" s="15" t="s">
        <v>11</v>
      </c>
      <c r="I16" s="4">
        <f>ROUND((D16+E16+F16)/3,2)</f>
        <v>5066638.8899999997</v>
      </c>
      <c r="J16" s="18" t="s">
        <v>11</v>
      </c>
      <c r="K16" s="25">
        <f>K19-K17</f>
        <v>5066638.8899999997</v>
      </c>
    </row>
    <row r="17" spans="1:11" ht="75" customHeight="1" x14ac:dyDescent="0.3">
      <c r="A17" s="2" t="s">
        <v>8</v>
      </c>
      <c r="B17" s="34"/>
      <c r="C17" s="37"/>
      <c r="D17" s="24">
        <f>ROUND(D19*D18/(100%+D18),2)</f>
        <v>986316.67</v>
      </c>
      <c r="E17" s="24">
        <f t="shared" ref="E17:F17" si="3">ROUND(E19*E18/(100%+E18),2)</f>
        <v>1021666.67</v>
      </c>
      <c r="F17" s="24">
        <f t="shared" si="3"/>
        <v>1032000</v>
      </c>
      <c r="G17" s="15" t="s">
        <v>11</v>
      </c>
      <c r="H17" s="15" t="s">
        <v>11</v>
      </c>
      <c r="I17" s="5">
        <f>I19-I16</f>
        <v>1013327.7800000003</v>
      </c>
      <c r="J17" s="15" t="s">
        <v>11</v>
      </c>
      <c r="K17" s="24">
        <f>ROUND(K19*K18/(100%+K18),2)</f>
        <v>1013327.78</v>
      </c>
    </row>
    <row r="18" spans="1:11" ht="75" customHeight="1" x14ac:dyDescent="0.3">
      <c r="A18" s="2" t="s">
        <v>10</v>
      </c>
      <c r="B18" s="34"/>
      <c r="C18" s="37"/>
      <c r="D18" s="19">
        <v>0.2</v>
      </c>
      <c r="E18" s="19">
        <v>0.2</v>
      </c>
      <c r="F18" s="19">
        <v>0.2</v>
      </c>
      <c r="G18" s="15" t="s">
        <v>11</v>
      </c>
      <c r="H18" s="15" t="s">
        <v>11</v>
      </c>
      <c r="I18" s="15" t="s">
        <v>11</v>
      </c>
      <c r="J18" s="15" t="s">
        <v>11</v>
      </c>
      <c r="K18" s="19">
        <v>0.2</v>
      </c>
    </row>
    <row r="19" spans="1:11" ht="75" customHeight="1" x14ac:dyDescent="0.3">
      <c r="A19" s="2" t="s">
        <v>26</v>
      </c>
      <c r="B19" s="35"/>
      <c r="C19" s="38"/>
      <c r="D19" s="20">
        <v>5917900</v>
      </c>
      <c r="E19" s="20">
        <v>6130000</v>
      </c>
      <c r="F19" s="29">
        <v>6192000</v>
      </c>
      <c r="G19" s="7">
        <f>_xlfn.STDEV.S(D19,E19,F19)/I19*100</f>
        <v>2.364101383878404</v>
      </c>
      <c r="H19" s="26">
        <f>(MAX(D19:F19)*100/MIN(D19:F19))-100</f>
        <v>4.6317105730073109</v>
      </c>
      <c r="I19" s="5">
        <f>ROUND((D19+E19+F19)/3,2)</f>
        <v>6079966.6699999999</v>
      </c>
      <c r="J19" s="18">
        <v>1</v>
      </c>
      <c r="K19" s="5">
        <f>ROUND(I19*D20*J19,2)</f>
        <v>6079966.6699999999</v>
      </c>
    </row>
    <row r="20" spans="1:11" x14ac:dyDescent="0.3">
      <c r="A20" s="2" t="s">
        <v>14</v>
      </c>
      <c r="B20" s="15"/>
      <c r="C20" s="15"/>
      <c r="D20" s="30">
        <v>1</v>
      </c>
      <c r="E20" s="31"/>
      <c r="F20" s="32"/>
      <c r="G20" s="15" t="s">
        <v>11</v>
      </c>
      <c r="H20" s="15" t="s">
        <v>11</v>
      </c>
      <c r="I20" s="15" t="s">
        <v>11</v>
      </c>
      <c r="J20" s="15" t="s">
        <v>11</v>
      </c>
      <c r="K20" s="15" t="s">
        <v>11</v>
      </c>
    </row>
    <row r="21" spans="1:11" ht="75" customHeight="1" x14ac:dyDescent="0.3">
      <c r="A21" s="2" t="s">
        <v>25</v>
      </c>
      <c r="B21" s="33" t="s">
        <v>33</v>
      </c>
      <c r="C21" s="36" t="s">
        <v>30</v>
      </c>
      <c r="D21" s="3">
        <f>D24-D22</f>
        <v>9365833.3300000001</v>
      </c>
      <c r="E21" s="3">
        <f t="shared" ref="E21" si="4">E24-E22</f>
        <v>10295000</v>
      </c>
      <c r="F21" s="3">
        <f>F24-F22</f>
        <v>10233333.33</v>
      </c>
      <c r="G21" s="15" t="s">
        <v>11</v>
      </c>
      <c r="H21" s="15" t="s">
        <v>11</v>
      </c>
      <c r="I21" s="4">
        <f>ROUND((D21+E21+F21)/3,2)</f>
        <v>9964722.2200000007</v>
      </c>
      <c r="J21" s="18" t="s">
        <v>11</v>
      </c>
      <c r="K21" s="25">
        <f>K24-K22</f>
        <v>9964722.2200000007</v>
      </c>
    </row>
    <row r="22" spans="1:11" ht="75" customHeight="1" x14ac:dyDescent="0.3">
      <c r="A22" s="2" t="s">
        <v>8</v>
      </c>
      <c r="B22" s="34"/>
      <c r="C22" s="37"/>
      <c r="D22" s="24">
        <f>ROUND(D24*D23/(100%+D23),2)</f>
        <v>1873166.67</v>
      </c>
      <c r="E22" s="24">
        <f t="shared" ref="E22:F22" si="5">ROUND(E24*E23/(100%+E23),2)</f>
        <v>2059000</v>
      </c>
      <c r="F22" s="24">
        <f t="shared" si="5"/>
        <v>2046666.67</v>
      </c>
      <c r="G22" s="15" t="s">
        <v>11</v>
      </c>
      <c r="H22" s="15" t="s">
        <v>11</v>
      </c>
      <c r="I22" s="5">
        <f>I24-I21</f>
        <v>1992944.4499999993</v>
      </c>
      <c r="J22" s="15" t="s">
        <v>11</v>
      </c>
      <c r="K22" s="24">
        <f>ROUND(K24*K23/(100%+K23),2)</f>
        <v>1992944.45</v>
      </c>
    </row>
    <row r="23" spans="1:11" ht="75" customHeight="1" x14ac:dyDescent="0.3">
      <c r="A23" s="2" t="s">
        <v>10</v>
      </c>
      <c r="B23" s="34"/>
      <c r="C23" s="37"/>
      <c r="D23" s="19">
        <v>0.2</v>
      </c>
      <c r="E23" s="19">
        <v>0.2</v>
      </c>
      <c r="F23" s="19">
        <v>0.2</v>
      </c>
      <c r="G23" s="15" t="s">
        <v>11</v>
      </c>
      <c r="H23" s="15" t="s">
        <v>11</v>
      </c>
      <c r="I23" s="15" t="s">
        <v>11</v>
      </c>
      <c r="J23" s="15" t="s">
        <v>11</v>
      </c>
      <c r="K23" s="19">
        <v>0.2</v>
      </c>
    </row>
    <row r="24" spans="1:11" ht="75" customHeight="1" x14ac:dyDescent="0.3">
      <c r="A24" s="2" t="s">
        <v>26</v>
      </c>
      <c r="B24" s="35"/>
      <c r="C24" s="38"/>
      <c r="D24" s="20">
        <v>11239000</v>
      </c>
      <c r="E24" s="20">
        <v>12354000</v>
      </c>
      <c r="F24" s="29">
        <v>12280000</v>
      </c>
      <c r="G24" s="7">
        <f>_xlfn.STDEV.S(D24,E24,F24)/I24*100</f>
        <v>5.2140809862340074</v>
      </c>
      <c r="H24" s="26">
        <f>(MAX(D24:F24)*100/MIN(D24:F24))-100</f>
        <v>9.9208114600943134</v>
      </c>
      <c r="I24" s="5">
        <f>ROUND((D24+E24+F24)/3,2)</f>
        <v>11957666.67</v>
      </c>
      <c r="J24" s="18">
        <v>1</v>
      </c>
      <c r="K24" s="5">
        <f>ROUND(I24*D25*J24,2)</f>
        <v>11957666.67</v>
      </c>
    </row>
    <row r="25" spans="1:11" x14ac:dyDescent="0.3">
      <c r="A25" s="2" t="s">
        <v>14</v>
      </c>
      <c r="B25" s="15"/>
      <c r="C25" s="15"/>
      <c r="D25" s="30">
        <v>1</v>
      </c>
      <c r="E25" s="31"/>
      <c r="F25" s="32"/>
      <c r="G25" s="15" t="s">
        <v>11</v>
      </c>
      <c r="H25" s="15" t="s">
        <v>11</v>
      </c>
      <c r="I25" s="15" t="s">
        <v>11</v>
      </c>
      <c r="J25" s="15" t="s">
        <v>11</v>
      </c>
      <c r="K25" s="15" t="s">
        <v>11</v>
      </c>
    </row>
    <row r="26" spans="1:11" ht="75" customHeight="1" x14ac:dyDescent="0.3">
      <c r="A26" s="2" t="s">
        <v>25</v>
      </c>
      <c r="B26" s="33" t="s">
        <v>34</v>
      </c>
      <c r="C26" s="36" t="s">
        <v>30</v>
      </c>
      <c r="D26" s="3">
        <f>D29-D27</f>
        <v>25390233.329999998</v>
      </c>
      <c r="E26" s="3">
        <f t="shared" ref="E26" si="6">E29-E27</f>
        <v>27917083.329999998</v>
      </c>
      <c r="F26" s="3">
        <f>F29-F27</f>
        <v>27209025</v>
      </c>
      <c r="G26" s="15" t="s">
        <v>11</v>
      </c>
      <c r="H26" s="15" t="s">
        <v>11</v>
      </c>
      <c r="I26" s="4">
        <f>ROUND((D26+E26+F26)/3,2)</f>
        <v>26838780.550000001</v>
      </c>
      <c r="J26" s="18" t="s">
        <v>11</v>
      </c>
      <c r="K26" s="25">
        <f>K29-K27</f>
        <v>26838780.560000002</v>
      </c>
    </row>
    <row r="27" spans="1:11" ht="75" customHeight="1" x14ac:dyDescent="0.3">
      <c r="A27" s="2" t="s">
        <v>8</v>
      </c>
      <c r="B27" s="34"/>
      <c r="C27" s="37"/>
      <c r="D27" s="24">
        <f>ROUND(D29*D28/(100%+D28),2)</f>
        <v>5078046.67</v>
      </c>
      <c r="E27" s="24">
        <f t="shared" ref="E27:F27" si="7">ROUND(E29*E28/(100%+E28),2)</f>
        <v>5583416.6699999999</v>
      </c>
      <c r="F27" s="24">
        <f t="shared" si="7"/>
        <v>5441805</v>
      </c>
      <c r="G27" s="15" t="s">
        <v>11</v>
      </c>
      <c r="H27" s="15" t="s">
        <v>11</v>
      </c>
      <c r="I27" s="5">
        <f>I29-I26</f>
        <v>5367756.120000001</v>
      </c>
      <c r="J27" s="15" t="s">
        <v>11</v>
      </c>
      <c r="K27" s="24">
        <f>ROUND(K29*K28/(100%+K28),2)</f>
        <v>5367756.1100000003</v>
      </c>
    </row>
    <row r="28" spans="1:11" ht="75" customHeight="1" x14ac:dyDescent="0.3">
      <c r="A28" s="2" t="s">
        <v>10</v>
      </c>
      <c r="B28" s="34"/>
      <c r="C28" s="37"/>
      <c r="D28" s="19">
        <v>0.2</v>
      </c>
      <c r="E28" s="19">
        <v>0.2</v>
      </c>
      <c r="F28" s="19">
        <v>0.2</v>
      </c>
      <c r="G28" s="15" t="s">
        <v>11</v>
      </c>
      <c r="H28" s="15" t="s">
        <v>11</v>
      </c>
      <c r="I28" s="15" t="s">
        <v>11</v>
      </c>
      <c r="J28" s="15" t="s">
        <v>11</v>
      </c>
      <c r="K28" s="19">
        <v>0.2</v>
      </c>
    </row>
    <row r="29" spans="1:11" ht="75" customHeight="1" x14ac:dyDescent="0.3">
      <c r="A29" s="2" t="s">
        <v>26</v>
      </c>
      <c r="B29" s="35"/>
      <c r="C29" s="38"/>
      <c r="D29" s="20">
        <v>30468280</v>
      </c>
      <c r="E29" s="20">
        <v>33500500</v>
      </c>
      <c r="F29" s="29">
        <v>32650830</v>
      </c>
      <c r="G29" s="7">
        <f>_xlfn.STDEV.S(D29,E29,F29)/I29*100</f>
        <v>4.8566939890707514</v>
      </c>
      <c r="H29" s="26">
        <f>(MAX(D29:F29)*100/MIN(D29:F29))-100</f>
        <v>9.9520550552902876</v>
      </c>
      <c r="I29" s="5">
        <f>ROUND((D29+E29+F29)/3,2)</f>
        <v>32206536.670000002</v>
      </c>
      <c r="J29" s="18">
        <v>1</v>
      </c>
      <c r="K29" s="5">
        <f>ROUND(I29*D30*J29,2)</f>
        <v>32206536.670000002</v>
      </c>
    </row>
    <row r="30" spans="1:11" x14ac:dyDescent="0.3">
      <c r="A30" s="2" t="s">
        <v>14</v>
      </c>
      <c r="B30" s="15"/>
      <c r="C30" s="15"/>
      <c r="D30" s="30">
        <v>1</v>
      </c>
      <c r="E30" s="31"/>
      <c r="F30" s="32"/>
      <c r="G30" s="15" t="s">
        <v>11</v>
      </c>
      <c r="H30" s="15" t="s">
        <v>11</v>
      </c>
      <c r="I30" s="15" t="s">
        <v>11</v>
      </c>
      <c r="J30" s="15" t="s">
        <v>11</v>
      </c>
      <c r="K30" s="15" t="s">
        <v>11</v>
      </c>
    </row>
    <row r="31" spans="1:11" ht="75" customHeight="1" x14ac:dyDescent="0.3">
      <c r="A31" s="2" t="s">
        <v>25</v>
      </c>
      <c r="B31" s="33" t="s">
        <v>35</v>
      </c>
      <c r="C31" s="36" t="s">
        <v>30</v>
      </c>
      <c r="D31" s="3">
        <f>D34-D32</f>
        <v>41907041.670000002</v>
      </c>
      <c r="E31" s="3">
        <f t="shared" ref="E31" si="8">E34-E32</f>
        <v>45176500</v>
      </c>
      <c r="F31" s="3">
        <f>F34-F32</f>
        <v>44000416.670000002</v>
      </c>
      <c r="G31" s="15" t="s">
        <v>11</v>
      </c>
      <c r="H31" s="15" t="s">
        <v>11</v>
      </c>
      <c r="I31" s="4">
        <f>ROUND((D31+E31+F31)/3,2)</f>
        <v>43694652.780000001</v>
      </c>
      <c r="J31" s="18" t="s">
        <v>11</v>
      </c>
      <c r="K31" s="25">
        <f>K34-K32</f>
        <v>43694652.769999996</v>
      </c>
    </row>
    <row r="32" spans="1:11" ht="75" customHeight="1" x14ac:dyDescent="0.3">
      <c r="A32" s="2" t="s">
        <v>8</v>
      </c>
      <c r="B32" s="34"/>
      <c r="C32" s="37"/>
      <c r="D32" s="24">
        <f>ROUND(D34*D33/(100%+D33),2)</f>
        <v>8381408.3300000001</v>
      </c>
      <c r="E32" s="24">
        <f t="shared" ref="E32:F32" si="9">ROUND(E34*E33/(100%+E33),2)</f>
        <v>9035300</v>
      </c>
      <c r="F32" s="24">
        <f t="shared" si="9"/>
        <v>8800083.3300000001</v>
      </c>
      <c r="G32" s="15" t="s">
        <v>11</v>
      </c>
      <c r="H32" s="15" t="s">
        <v>11</v>
      </c>
      <c r="I32" s="5">
        <f>I34-I31</f>
        <v>8738930.549999997</v>
      </c>
      <c r="J32" s="15" t="s">
        <v>11</v>
      </c>
      <c r="K32" s="24">
        <f>ROUND(K34*K33/(100%+K33),2)</f>
        <v>8738930.5600000005</v>
      </c>
    </row>
    <row r="33" spans="1:11" ht="75" customHeight="1" x14ac:dyDescent="0.3">
      <c r="A33" s="2" t="s">
        <v>10</v>
      </c>
      <c r="B33" s="34"/>
      <c r="C33" s="37"/>
      <c r="D33" s="19">
        <v>0.2</v>
      </c>
      <c r="E33" s="19">
        <v>0.2</v>
      </c>
      <c r="F33" s="19">
        <v>0.2</v>
      </c>
      <c r="G33" s="15" t="s">
        <v>11</v>
      </c>
      <c r="H33" s="15" t="s">
        <v>11</v>
      </c>
      <c r="I33" s="15" t="s">
        <v>11</v>
      </c>
      <c r="J33" s="15" t="s">
        <v>11</v>
      </c>
      <c r="K33" s="19">
        <v>0.2</v>
      </c>
    </row>
    <row r="34" spans="1:11" ht="75" customHeight="1" x14ac:dyDescent="0.3">
      <c r="A34" s="2" t="s">
        <v>26</v>
      </c>
      <c r="B34" s="35"/>
      <c r="C34" s="38"/>
      <c r="D34" s="20">
        <v>50288450</v>
      </c>
      <c r="E34" s="20">
        <v>54211800</v>
      </c>
      <c r="F34" s="29">
        <v>52800500</v>
      </c>
      <c r="G34" s="7">
        <f>_xlfn.STDEV.S(D34,E34,F34)/I34*100</f>
        <v>3.7900218103048888</v>
      </c>
      <c r="H34" s="26">
        <f>(MAX(D34:F34)*100/MIN(D34:F34))-100</f>
        <v>7.8016920386291417</v>
      </c>
      <c r="I34" s="5">
        <f>ROUND((D34+E34+F34)/3,2)</f>
        <v>52433583.329999998</v>
      </c>
      <c r="J34" s="18">
        <v>1</v>
      </c>
      <c r="K34" s="5">
        <f>ROUND(I34*D35*J34,2)</f>
        <v>52433583.329999998</v>
      </c>
    </row>
    <row r="35" spans="1:11" x14ac:dyDescent="0.3">
      <c r="A35" s="2" t="s">
        <v>14</v>
      </c>
      <c r="B35" s="15"/>
      <c r="C35" s="15"/>
      <c r="D35" s="30">
        <v>1</v>
      </c>
      <c r="E35" s="31"/>
      <c r="F35" s="32"/>
      <c r="G35" s="15" t="s">
        <v>11</v>
      </c>
      <c r="H35" s="15" t="s">
        <v>11</v>
      </c>
      <c r="I35" s="15" t="s">
        <v>11</v>
      </c>
      <c r="J35" s="15" t="s">
        <v>11</v>
      </c>
      <c r="K35" s="15" t="s">
        <v>11</v>
      </c>
    </row>
    <row r="36" spans="1:11" ht="75" customHeight="1" x14ac:dyDescent="0.3">
      <c r="A36" s="2" t="s">
        <v>25</v>
      </c>
      <c r="B36" s="33" t="s">
        <v>36</v>
      </c>
      <c r="C36" s="36" t="s">
        <v>30</v>
      </c>
      <c r="D36" s="3">
        <f>D39-D37</f>
        <v>15407300</v>
      </c>
      <c r="E36" s="3">
        <f t="shared" ref="E36" si="10">E39-E37</f>
        <v>16067083.33</v>
      </c>
      <c r="F36" s="3">
        <f>F39-F37</f>
        <v>15821166.67</v>
      </c>
      <c r="G36" s="15" t="s">
        <v>11</v>
      </c>
      <c r="H36" s="15" t="s">
        <v>11</v>
      </c>
      <c r="I36" s="4">
        <f>ROUND((D36+E36+F36)/3,2)</f>
        <v>15765183.33</v>
      </c>
      <c r="J36" s="18" t="s">
        <v>11</v>
      </c>
      <c r="K36" s="25">
        <f>K39-K37</f>
        <v>15765183.33</v>
      </c>
    </row>
    <row r="37" spans="1:11" ht="75" customHeight="1" x14ac:dyDescent="0.3">
      <c r="A37" s="2" t="s">
        <v>8</v>
      </c>
      <c r="B37" s="34"/>
      <c r="C37" s="37"/>
      <c r="D37" s="24">
        <f>ROUND(D39*D38/(100%+D38),2)</f>
        <v>3081460</v>
      </c>
      <c r="E37" s="24">
        <f t="shared" ref="E37:F37" si="11">ROUND(E39*E38/(100%+E38),2)</f>
        <v>3213416.67</v>
      </c>
      <c r="F37" s="24">
        <f t="shared" si="11"/>
        <v>3164233.33</v>
      </c>
      <c r="G37" s="15" t="s">
        <v>11</v>
      </c>
      <c r="H37" s="15" t="s">
        <v>11</v>
      </c>
      <c r="I37" s="5">
        <f>I39-I36</f>
        <v>3153036.67</v>
      </c>
      <c r="J37" s="15" t="s">
        <v>11</v>
      </c>
      <c r="K37" s="24">
        <f>ROUND(K39*K38/(100%+K38),2)</f>
        <v>3153036.67</v>
      </c>
    </row>
    <row r="38" spans="1:11" ht="75" customHeight="1" x14ac:dyDescent="0.3">
      <c r="A38" s="2" t="s">
        <v>10</v>
      </c>
      <c r="B38" s="34"/>
      <c r="C38" s="37"/>
      <c r="D38" s="19">
        <v>0.2</v>
      </c>
      <c r="E38" s="19">
        <v>0.2</v>
      </c>
      <c r="F38" s="19">
        <v>0.2</v>
      </c>
      <c r="G38" s="15" t="s">
        <v>11</v>
      </c>
      <c r="H38" s="15" t="s">
        <v>11</v>
      </c>
      <c r="I38" s="15" t="s">
        <v>11</v>
      </c>
      <c r="J38" s="15" t="s">
        <v>11</v>
      </c>
      <c r="K38" s="19">
        <v>0.2</v>
      </c>
    </row>
    <row r="39" spans="1:11" ht="75" customHeight="1" x14ac:dyDescent="0.3">
      <c r="A39" s="2" t="s">
        <v>26</v>
      </c>
      <c r="B39" s="35"/>
      <c r="C39" s="38"/>
      <c r="D39" s="20">
        <v>18488760</v>
      </c>
      <c r="E39" s="20">
        <v>19280500</v>
      </c>
      <c r="F39" s="29">
        <v>18985400</v>
      </c>
      <c r="G39" s="7">
        <f>_xlfn.STDEV.S(D39,E39,F39)/I39*100</f>
        <v>2.1150107292233074</v>
      </c>
      <c r="H39" s="26">
        <f>(MAX(D39:F39)*100/MIN(D39:F39))-100</f>
        <v>4.2822774485687489</v>
      </c>
      <c r="I39" s="5">
        <f>ROUND((D39+E39+F39)/3,2)</f>
        <v>18918220</v>
      </c>
      <c r="J39" s="18">
        <v>1</v>
      </c>
      <c r="K39" s="5">
        <f>ROUND(I39*D40*J39,2)</f>
        <v>18918220</v>
      </c>
    </row>
    <row r="40" spans="1:11" x14ac:dyDescent="0.3">
      <c r="A40" s="2" t="s">
        <v>14</v>
      </c>
      <c r="B40" s="15"/>
      <c r="C40" s="15"/>
      <c r="D40" s="30">
        <v>1</v>
      </c>
      <c r="E40" s="31"/>
      <c r="F40" s="32"/>
      <c r="G40" s="15" t="s">
        <v>11</v>
      </c>
      <c r="H40" s="15" t="s">
        <v>11</v>
      </c>
      <c r="I40" s="15" t="s">
        <v>11</v>
      </c>
      <c r="J40" s="15" t="s">
        <v>11</v>
      </c>
      <c r="K40" s="15" t="s">
        <v>11</v>
      </c>
    </row>
    <row r="41" spans="1:11" ht="75" customHeight="1" x14ac:dyDescent="0.3">
      <c r="A41" s="2" t="s">
        <v>25</v>
      </c>
      <c r="B41" s="33" t="s">
        <v>37</v>
      </c>
      <c r="C41" s="36" t="s">
        <v>30</v>
      </c>
      <c r="D41" s="3">
        <f>D44-D42</f>
        <v>1258333.33</v>
      </c>
      <c r="E41" s="3">
        <f t="shared" ref="E41" si="12">E44-E42</f>
        <v>1266666.67</v>
      </c>
      <c r="F41" s="3">
        <f>F44-F42</f>
        <v>1287500</v>
      </c>
      <c r="G41" s="15" t="s">
        <v>11</v>
      </c>
      <c r="H41" s="15" t="s">
        <v>11</v>
      </c>
      <c r="I41" s="4">
        <f>ROUND((D41+E41+F41)/3,2)</f>
        <v>1270833.33</v>
      </c>
      <c r="J41" s="18" t="s">
        <v>11</v>
      </c>
      <c r="K41" s="25">
        <f>K44-K42</f>
        <v>1270833.33</v>
      </c>
    </row>
    <row r="42" spans="1:11" ht="75" customHeight="1" x14ac:dyDescent="0.3">
      <c r="A42" s="2" t="s">
        <v>8</v>
      </c>
      <c r="B42" s="34"/>
      <c r="C42" s="37"/>
      <c r="D42" s="24">
        <f>ROUND(D44*D43/(100%+D43),2)</f>
        <v>251666.67</v>
      </c>
      <c r="E42" s="24">
        <f t="shared" ref="E42:F42" si="13">ROUND(E44*E43/(100%+E43),2)</f>
        <v>253333.33</v>
      </c>
      <c r="F42" s="24">
        <f t="shared" si="13"/>
        <v>257500</v>
      </c>
      <c r="G42" s="15" t="s">
        <v>11</v>
      </c>
      <c r="H42" s="15" t="s">
        <v>11</v>
      </c>
      <c r="I42" s="5">
        <f>I44-I41</f>
        <v>254166.66999999993</v>
      </c>
      <c r="J42" s="15" t="s">
        <v>11</v>
      </c>
      <c r="K42" s="24">
        <f>ROUND(K44*K43/(100%+K43),2)</f>
        <v>254166.67</v>
      </c>
    </row>
    <row r="43" spans="1:11" ht="75" customHeight="1" x14ac:dyDescent="0.3">
      <c r="A43" s="2" t="s">
        <v>10</v>
      </c>
      <c r="B43" s="34"/>
      <c r="C43" s="37"/>
      <c r="D43" s="19">
        <v>0.2</v>
      </c>
      <c r="E43" s="19">
        <v>0.2</v>
      </c>
      <c r="F43" s="19">
        <v>0.2</v>
      </c>
      <c r="G43" s="15" t="s">
        <v>11</v>
      </c>
      <c r="H43" s="15" t="s">
        <v>11</v>
      </c>
      <c r="I43" s="15" t="s">
        <v>11</v>
      </c>
      <c r="J43" s="15" t="s">
        <v>11</v>
      </c>
      <c r="K43" s="19">
        <v>0.2</v>
      </c>
    </row>
    <row r="44" spans="1:11" ht="75" customHeight="1" x14ac:dyDescent="0.3">
      <c r="A44" s="2" t="s">
        <v>26</v>
      </c>
      <c r="B44" s="35"/>
      <c r="C44" s="38"/>
      <c r="D44" s="20">
        <v>1510000</v>
      </c>
      <c r="E44" s="20">
        <v>1520000</v>
      </c>
      <c r="F44" s="29">
        <v>1545000</v>
      </c>
      <c r="G44" s="7">
        <f>_xlfn.STDEV.S(D44,E44,F44)/I44*100</f>
        <v>1.1821479591685211</v>
      </c>
      <c r="H44" s="26">
        <f>(MAX(D44:F44)*100/MIN(D44:F44))-100</f>
        <v>2.3178807947019919</v>
      </c>
      <c r="I44" s="5">
        <f>ROUND((D44+E44+F44)/3,2)</f>
        <v>1525000</v>
      </c>
      <c r="J44" s="18">
        <v>1</v>
      </c>
      <c r="K44" s="5">
        <f>ROUND(I44*D45*J44,2)</f>
        <v>1525000</v>
      </c>
    </row>
    <row r="45" spans="1:11" x14ac:dyDescent="0.3">
      <c r="A45" s="2" t="s">
        <v>14</v>
      </c>
      <c r="B45" s="15"/>
      <c r="C45" s="15"/>
      <c r="D45" s="30">
        <v>1</v>
      </c>
      <c r="E45" s="31"/>
      <c r="F45" s="32"/>
      <c r="G45" s="15" t="s">
        <v>11</v>
      </c>
      <c r="H45" s="15" t="s">
        <v>11</v>
      </c>
      <c r="I45" s="15" t="s">
        <v>11</v>
      </c>
      <c r="J45" s="15" t="s">
        <v>11</v>
      </c>
      <c r="K45" s="15" t="s">
        <v>11</v>
      </c>
    </row>
    <row r="46" spans="1:11" ht="75" customHeight="1" x14ac:dyDescent="0.3">
      <c r="A46" s="2" t="s">
        <v>25</v>
      </c>
      <c r="B46" s="33" t="s">
        <v>38</v>
      </c>
      <c r="C46" s="36" t="s">
        <v>30</v>
      </c>
      <c r="D46" s="3">
        <f>D49-D47</f>
        <v>1043333.33</v>
      </c>
      <c r="E46" s="3">
        <f t="shared" ref="E46" si="14">E49-E47</f>
        <v>1041666.67</v>
      </c>
      <c r="F46" s="3">
        <f>F49-F47</f>
        <v>1091666.67</v>
      </c>
      <c r="G46" s="15" t="s">
        <v>11</v>
      </c>
      <c r="H46" s="15" t="s">
        <v>11</v>
      </c>
      <c r="I46" s="4">
        <f>ROUND((D46+E46+F46)/3,2)</f>
        <v>1058888.8899999999</v>
      </c>
      <c r="J46" s="18" t="s">
        <v>11</v>
      </c>
      <c r="K46" s="25">
        <f>K49-K47</f>
        <v>1058888.8899999999</v>
      </c>
    </row>
    <row r="47" spans="1:11" ht="75" customHeight="1" x14ac:dyDescent="0.3">
      <c r="A47" s="2" t="s">
        <v>8</v>
      </c>
      <c r="B47" s="34"/>
      <c r="C47" s="37"/>
      <c r="D47" s="24">
        <f>ROUND(D49*D48/(100%+D48),2)</f>
        <v>208666.67</v>
      </c>
      <c r="E47" s="24">
        <f t="shared" ref="E47:F47" si="15">ROUND(E49*E48/(100%+E48),2)</f>
        <v>208333.33</v>
      </c>
      <c r="F47" s="24">
        <f t="shared" si="15"/>
        <v>218333.33</v>
      </c>
      <c r="G47" s="15" t="s">
        <v>11</v>
      </c>
      <c r="H47" s="15" t="s">
        <v>11</v>
      </c>
      <c r="I47" s="5">
        <f>I49-I46</f>
        <v>211777.78000000003</v>
      </c>
      <c r="J47" s="15" t="s">
        <v>11</v>
      </c>
      <c r="K47" s="24">
        <f>ROUND(K49*K48/(100%+K48),2)</f>
        <v>211777.78</v>
      </c>
    </row>
    <row r="48" spans="1:11" ht="75" customHeight="1" x14ac:dyDescent="0.3">
      <c r="A48" s="2" t="s">
        <v>10</v>
      </c>
      <c r="B48" s="34"/>
      <c r="C48" s="37"/>
      <c r="D48" s="19">
        <v>0.2</v>
      </c>
      <c r="E48" s="19">
        <v>0.2</v>
      </c>
      <c r="F48" s="19">
        <v>0.2</v>
      </c>
      <c r="G48" s="15" t="s">
        <v>11</v>
      </c>
      <c r="H48" s="15" t="s">
        <v>11</v>
      </c>
      <c r="I48" s="15" t="s">
        <v>11</v>
      </c>
      <c r="J48" s="15" t="s">
        <v>11</v>
      </c>
      <c r="K48" s="19">
        <v>0.2</v>
      </c>
    </row>
    <row r="49" spans="1:11" ht="75" customHeight="1" x14ac:dyDescent="0.3">
      <c r="A49" s="2" t="s">
        <v>26</v>
      </c>
      <c r="B49" s="35"/>
      <c r="C49" s="38"/>
      <c r="D49" s="20">
        <v>1252000</v>
      </c>
      <c r="E49" s="20">
        <v>1250000</v>
      </c>
      <c r="F49" s="29">
        <v>1310000</v>
      </c>
      <c r="G49" s="7">
        <f>_xlfn.STDEV.S(D49,E49,F49)/I49*100</f>
        <v>2.6819261040100697</v>
      </c>
      <c r="H49" s="26">
        <f>(MAX(D49:F49)*100/MIN(D49:F49))-100</f>
        <v>4.7999999999999972</v>
      </c>
      <c r="I49" s="5">
        <f>ROUND((D49+E49+F49)/3,2)</f>
        <v>1270666.67</v>
      </c>
      <c r="J49" s="18">
        <v>1</v>
      </c>
      <c r="K49" s="5">
        <f>ROUND(I49*D50*J49,2)</f>
        <v>1270666.67</v>
      </c>
    </row>
    <row r="50" spans="1:11" x14ac:dyDescent="0.3">
      <c r="A50" s="2" t="s">
        <v>14</v>
      </c>
      <c r="B50" s="15"/>
      <c r="C50" s="15"/>
      <c r="D50" s="30">
        <v>1</v>
      </c>
      <c r="E50" s="31"/>
      <c r="F50" s="32"/>
      <c r="G50" s="15" t="s">
        <v>11</v>
      </c>
      <c r="H50" s="15" t="s">
        <v>11</v>
      </c>
      <c r="I50" s="15" t="s">
        <v>11</v>
      </c>
      <c r="J50" s="15" t="s">
        <v>11</v>
      </c>
      <c r="K50" s="15" t="s">
        <v>11</v>
      </c>
    </row>
    <row r="51" spans="1:11" ht="75" customHeight="1" x14ac:dyDescent="0.3">
      <c r="A51" s="2" t="s">
        <v>25</v>
      </c>
      <c r="B51" s="33" t="s">
        <v>39</v>
      </c>
      <c r="C51" s="36" t="s">
        <v>30</v>
      </c>
      <c r="D51" s="3">
        <f>D54-D52</f>
        <v>330000</v>
      </c>
      <c r="E51" s="3">
        <f t="shared" ref="E51" si="16">E54-E52</f>
        <v>327833.33</v>
      </c>
      <c r="F51" s="3">
        <f>F54-F52</f>
        <v>343666.67</v>
      </c>
      <c r="G51" s="15" t="s">
        <v>11</v>
      </c>
      <c r="H51" s="15" t="s">
        <v>11</v>
      </c>
      <c r="I51" s="4">
        <f>ROUND((D51+E51+F51)/3,2)</f>
        <v>333833.33</v>
      </c>
      <c r="J51" s="18" t="s">
        <v>11</v>
      </c>
      <c r="K51" s="25">
        <f>K54-K52</f>
        <v>333833.33</v>
      </c>
    </row>
    <row r="52" spans="1:11" ht="75" customHeight="1" x14ac:dyDescent="0.3">
      <c r="A52" s="2" t="s">
        <v>8</v>
      </c>
      <c r="B52" s="34"/>
      <c r="C52" s="37"/>
      <c r="D52" s="24">
        <f>ROUND(D54*D53/(100%+D53),2)</f>
        <v>66000</v>
      </c>
      <c r="E52" s="24">
        <f t="shared" ref="E52:F52" si="17">ROUND(E54*E53/(100%+E53),2)</f>
        <v>65566.67</v>
      </c>
      <c r="F52" s="24">
        <f t="shared" si="17"/>
        <v>68733.33</v>
      </c>
      <c r="G52" s="15" t="s">
        <v>11</v>
      </c>
      <c r="H52" s="15" t="s">
        <v>11</v>
      </c>
      <c r="I52" s="5">
        <f>I54-I51</f>
        <v>66766.669999999984</v>
      </c>
      <c r="J52" s="15" t="s">
        <v>11</v>
      </c>
      <c r="K52" s="24">
        <f>ROUND(K54*K53/(100%+K53),2)</f>
        <v>66766.67</v>
      </c>
    </row>
    <row r="53" spans="1:11" ht="75" customHeight="1" x14ac:dyDescent="0.3">
      <c r="A53" s="2" t="s">
        <v>10</v>
      </c>
      <c r="B53" s="34"/>
      <c r="C53" s="37"/>
      <c r="D53" s="19">
        <v>0.2</v>
      </c>
      <c r="E53" s="19">
        <v>0.2</v>
      </c>
      <c r="F53" s="19">
        <v>0.2</v>
      </c>
      <c r="G53" s="15" t="s">
        <v>11</v>
      </c>
      <c r="H53" s="15" t="s">
        <v>11</v>
      </c>
      <c r="I53" s="15" t="s">
        <v>11</v>
      </c>
      <c r="J53" s="15" t="s">
        <v>11</v>
      </c>
      <c r="K53" s="19">
        <v>0.2</v>
      </c>
    </row>
    <row r="54" spans="1:11" ht="75" customHeight="1" x14ac:dyDescent="0.3">
      <c r="A54" s="2" t="s">
        <v>26</v>
      </c>
      <c r="B54" s="35"/>
      <c r="C54" s="38"/>
      <c r="D54" s="20">
        <v>396000</v>
      </c>
      <c r="E54" s="20">
        <v>393400</v>
      </c>
      <c r="F54" s="29">
        <v>412400</v>
      </c>
      <c r="G54" s="7">
        <f>_xlfn.STDEV.S(D54,E54,F54)/I54*100</f>
        <v>2.5715067917475607</v>
      </c>
      <c r="H54" s="26">
        <f>(MAX(D54:F54)*100/MIN(D54:F54))-100</f>
        <v>4.8296898830706709</v>
      </c>
      <c r="I54" s="5">
        <f>ROUND((D54+E54+F54)/3,2)</f>
        <v>400600</v>
      </c>
      <c r="J54" s="18">
        <v>1</v>
      </c>
      <c r="K54" s="5">
        <f>ROUND(I54*D55*J54,2)</f>
        <v>400600</v>
      </c>
    </row>
    <row r="55" spans="1:11" x14ac:dyDescent="0.3">
      <c r="A55" s="2" t="s">
        <v>14</v>
      </c>
      <c r="B55" s="15"/>
      <c r="C55" s="15"/>
      <c r="D55" s="30">
        <v>1</v>
      </c>
      <c r="E55" s="31"/>
      <c r="F55" s="32"/>
      <c r="G55" s="15" t="s">
        <v>11</v>
      </c>
      <c r="H55" s="15" t="s">
        <v>11</v>
      </c>
      <c r="I55" s="15" t="s">
        <v>11</v>
      </c>
      <c r="J55" s="15" t="s">
        <v>11</v>
      </c>
      <c r="K55" s="15" t="s">
        <v>11</v>
      </c>
    </row>
    <row r="56" spans="1:11" ht="75" customHeight="1" x14ac:dyDescent="0.3">
      <c r="A56" s="2" t="s">
        <v>25</v>
      </c>
      <c r="B56" s="33" t="s">
        <v>40</v>
      </c>
      <c r="C56" s="36" t="s">
        <v>30</v>
      </c>
      <c r="D56" s="3">
        <f>D59-D57</f>
        <v>5486666.6699999999</v>
      </c>
      <c r="E56" s="3">
        <f t="shared" ref="E56" si="18">E59-E57</f>
        <v>5817083.3300000001</v>
      </c>
      <c r="F56" s="3">
        <f>F59-F57</f>
        <v>5875666.6699999999</v>
      </c>
      <c r="G56" s="15" t="s">
        <v>11</v>
      </c>
      <c r="H56" s="15" t="s">
        <v>11</v>
      </c>
      <c r="I56" s="4">
        <f>ROUND((D56+E56+F56)/3,2)</f>
        <v>5726472.2199999997</v>
      </c>
      <c r="J56" s="18" t="s">
        <v>11</v>
      </c>
      <c r="K56" s="25">
        <f>K59-K57</f>
        <v>5726472.2199999997</v>
      </c>
    </row>
    <row r="57" spans="1:11" ht="75" customHeight="1" x14ac:dyDescent="0.3">
      <c r="A57" s="2" t="s">
        <v>8</v>
      </c>
      <c r="B57" s="34"/>
      <c r="C57" s="37"/>
      <c r="D57" s="24">
        <f>ROUND(D59*D58/(100%+D58),2)</f>
        <v>1097333.33</v>
      </c>
      <c r="E57" s="24">
        <f t="shared" ref="E57:F57" si="19">ROUND(E59*E58/(100%+E58),2)</f>
        <v>1163416.67</v>
      </c>
      <c r="F57" s="24">
        <f t="shared" si="19"/>
        <v>1175133.33</v>
      </c>
      <c r="G57" s="15" t="s">
        <v>11</v>
      </c>
      <c r="H57" s="15" t="s">
        <v>11</v>
      </c>
      <c r="I57" s="5">
        <f>I59-I56</f>
        <v>1145294.4500000002</v>
      </c>
      <c r="J57" s="15" t="s">
        <v>11</v>
      </c>
      <c r="K57" s="24">
        <f>ROUND(K59*K58/(100%+K58),2)</f>
        <v>1145294.45</v>
      </c>
    </row>
    <row r="58" spans="1:11" ht="75" customHeight="1" x14ac:dyDescent="0.3">
      <c r="A58" s="2" t="s">
        <v>10</v>
      </c>
      <c r="B58" s="34"/>
      <c r="C58" s="37"/>
      <c r="D58" s="19">
        <v>0.2</v>
      </c>
      <c r="E58" s="19">
        <v>0.2</v>
      </c>
      <c r="F58" s="19">
        <v>0.2</v>
      </c>
      <c r="G58" s="15" t="s">
        <v>11</v>
      </c>
      <c r="H58" s="15" t="s">
        <v>11</v>
      </c>
      <c r="I58" s="15" t="s">
        <v>11</v>
      </c>
      <c r="J58" s="15" t="s">
        <v>11</v>
      </c>
      <c r="K58" s="19">
        <v>0.2</v>
      </c>
    </row>
    <row r="59" spans="1:11" ht="75" customHeight="1" x14ac:dyDescent="0.3">
      <c r="A59" s="2" t="s">
        <v>26</v>
      </c>
      <c r="B59" s="35"/>
      <c r="C59" s="38"/>
      <c r="D59" s="20">
        <v>6584000</v>
      </c>
      <c r="E59" s="20">
        <v>6980500</v>
      </c>
      <c r="F59" s="29">
        <v>7050800</v>
      </c>
      <c r="G59" s="7">
        <f>_xlfn.STDEV.S(D59,E59,F59)/I59*100</f>
        <v>3.6625207860149334</v>
      </c>
      <c r="H59" s="26">
        <f>(MAX(D59:F59)*100/MIN(D59:F59))-100</f>
        <v>7.0899149453219934</v>
      </c>
      <c r="I59" s="5">
        <f>ROUND((D59+E59+F59)/3,2)</f>
        <v>6871766.6699999999</v>
      </c>
      <c r="J59" s="18">
        <v>1</v>
      </c>
      <c r="K59" s="5">
        <f>ROUND(I59*D60*J59,2)</f>
        <v>6871766.6699999999</v>
      </c>
    </row>
    <row r="60" spans="1:11" x14ac:dyDescent="0.3">
      <c r="A60" s="2" t="s">
        <v>14</v>
      </c>
      <c r="B60" s="15"/>
      <c r="C60" s="15"/>
      <c r="D60" s="30">
        <v>1</v>
      </c>
      <c r="E60" s="31"/>
      <c r="F60" s="32"/>
      <c r="G60" s="15" t="s">
        <v>11</v>
      </c>
      <c r="H60" s="15" t="s">
        <v>11</v>
      </c>
      <c r="I60" s="15" t="s">
        <v>11</v>
      </c>
      <c r="J60" s="15" t="s">
        <v>11</v>
      </c>
      <c r="K60" s="15" t="s">
        <v>11</v>
      </c>
    </row>
    <row r="61" spans="1:11" ht="75" customHeight="1" x14ac:dyDescent="0.3">
      <c r="A61" s="2" t="s">
        <v>25</v>
      </c>
      <c r="B61" s="33" t="s">
        <v>41</v>
      </c>
      <c r="C61" s="36" t="s">
        <v>30</v>
      </c>
      <c r="D61" s="3">
        <f>D64-D62</f>
        <v>660000</v>
      </c>
      <c r="E61" s="3">
        <f t="shared" ref="E61" si="20">E64-E62</f>
        <v>725000</v>
      </c>
      <c r="F61" s="3">
        <f>F64-F62</f>
        <v>704166.67</v>
      </c>
      <c r="G61" s="15" t="s">
        <v>11</v>
      </c>
      <c r="H61" s="15" t="s">
        <v>11</v>
      </c>
      <c r="I61" s="4">
        <f>ROUND((D61+E61+F61)/3,2)</f>
        <v>696388.89</v>
      </c>
      <c r="J61" s="18" t="s">
        <v>11</v>
      </c>
      <c r="K61" s="25">
        <f>K64-K62</f>
        <v>696388.89</v>
      </c>
    </row>
    <row r="62" spans="1:11" ht="75" customHeight="1" x14ac:dyDescent="0.3">
      <c r="A62" s="2" t="s">
        <v>8</v>
      </c>
      <c r="B62" s="34"/>
      <c r="C62" s="37"/>
      <c r="D62" s="24">
        <f>ROUND(D64*D63/(100%+D63),2)</f>
        <v>132000</v>
      </c>
      <c r="E62" s="24">
        <f t="shared" ref="E62:F62" si="21">ROUND(E64*E63/(100%+E63),2)</f>
        <v>145000</v>
      </c>
      <c r="F62" s="24">
        <f t="shared" si="21"/>
        <v>140833.32999999999</v>
      </c>
      <c r="G62" s="15" t="s">
        <v>11</v>
      </c>
      <c r="H62" s="15" t="s">
        <v>11</v>
      </c>
      <c r="I62" s="5">
        <f>I64-I61</f>
        <v>139277.78000000003</v>
      </c>
      <c r="J62" s="15" t="s">
        <v>11</v>
      </c>
      <c r="K62" s="24">
        <f>ROUND(K64*K63/(100%+K63),2)</f>
        <v>139277.78</v>
      </c>
    </row>
    <row r="63" spans="1:11" ht="75" customHeight="1" x14ac:dyDescent="0.3">
      <c r="A63" s="2" t="s">
        <v>10</v>
      </c>
      <c r="B63" s="34"/>
      <c r="C63" s="37"/>
      <c r="D63" s="19">
        <v>0.2</v>
      </c>
      <c r="E63" s="19">
        <v>0.2</v>
      </c>
      <c r="F63" s="19">
        <v>0.2</v>
      </c>
      <c r="G63" s="15" t="s">
        <v>11</v>
      </c>
      <c r="H63" s="15" t="s">
        <v>11</v>
      </c>
      <c r="I63" s="15" t="s">
        <v>11</v>
      </c>
      <c r="J63" s="15" t="s">
        <v>11</v>
      </c>
      <c r="K63" s="19">
        <v>0.2</v>
      </c>
    </row>
    <row r="64" spans="1:11" ht="75" customHeight="1" x14ac:dyDescent="0.3">
      <c r="A64" s="2" t="s">
        <v>26</v>
      </c>
      <c r="B64" s="35"/>
      <c r="C64" s="38"/>
      <c r="D64" s="20">
        <v>792000</v>
      </c>
      <c r="E64" s="20">
        <v>870000</v>
      </c>
      <c r="F64" s="29">
        <v>845000</v>
      </c>
      <c r="G64" s="7">
        <f>_xlfn.STDEV.S(D64,E64,F64)/I64*100</f>
        <v>4.766110906391714</v>
      </c>
      <c r="H64" s="26">
        <f>(MAX(D64:F64)*100/MIN(D64:F64))-100</f>
        <v>9.8484848484848442</v>
      </c>
      <c r="I64" s="5">
        <f>ROUND((D64+E64+F64)/3,2)</f>
        <v>835666.67</v>
      </c>
      <c r="J64" s="18">
        <v>1</v>
      </c>
      <c r="K64" s="5">
        <f>ROUND(I64*D65*J64,2)</f>
        <v>835666.67</v>
      </c>
    </row>
    <row r="65" spans="1:12" x14ac:dyDescent="0.3">
      <c r="A65" s="2" t="s">
        <v>14</v>
      </c>
      <c r="B65" s="15"/>
      <c r="C65" s="15"/>
      <c r="D65" s="30">
        <v>1</v>
      </c>
      <c r="E65" s="31"/>
      <c r="F65" s="32"/>
      <c r="G65" s="15" t="s">
        <v>11</v>
      </c>
      <c r="H65" s="15" t="s">
        <v>11</v>
      </c>
      <c r="I65" s="15" t="s">
        <v>11</v>
      </c>
      <c r="J65" s="15" t="s">
        <v>11</v>
      </c>
      <c r="K65" s="15" t="s">
        <v>11</v>
      </c>
    </row>
    <row r="66" spans="1:12" ht="75" customHeight="1" x14ac:dyDescent="0.3">
      <c r="A66" s="2" t="s">
        <v>25</v>
      </c>
      <c r="B66" s="33" t="s">
        <v>42</v>
      </c>
      <c r="C66" s="36" t="s">
        <v>30</v>
      </c>
      <c r="D66" s="3">
        <f>D69-D67</f>
        <v>2178000</v>
      </c>
      <c r="E66" s="3">
        <f t="shared" ref="E66" si="22">E69-E67</f>
        <v>2325000</v>
      </c>
      <c r="F66" s="3">
        <f>F69-F67</f>
        <v>2408833.33</v>
      </c>
      <c r="G66" s="15" t="s">
        <v>11</v>
      </c>
      <c r="H66" s="15" t="s">
        <v>11</v>
      </c>
      <c r="I66" s="4">
        <f>ROUND((D66+E66+F66)/3,2)</f>
        <v>2303944.44</v>
      </c>
      <c r="J66" s="18" t="s">
        <v>11</v>
      </c>
      <c r="K66" s="25">
        <f>K69-K67</f>
        <v>2303944.44</v>
      </c>
    </row>
    <row r="67" spans="1:12" ht="75" customHeight="1" x14ac:dyDescent="0.3">
      <c r="A67" s="2" t="s">
        <v>8</v>
      </c>
      <c r="B67" s="34"/>
      <c r="C67" s="37"/>
      <c r="D67" s="24">
        <f>ROUND(D69*D68/(100%+D68),2)</f>
        <v>435600</v>
      </c>
      <c r="E67" s="24">
        <f t="shared" ref="E67:F67" si="23">ROUND(E69*E68/(100%+E68),2)</f>
        <v>465000</v>
      </c>
      <c r="F67" s="24">
        <f t="shared" si="23"/>
        <v>481766.67</v>
      </c>
      <c r="G67" s="15" t="s">
        <v>11</v>
      </c>
      <c r="H67" s="15" t="s">
        <v>11</v>
      </c>
      <c r="I67" s="5">
        <f>I69-I66</f>
        <v>460788.89000000013</v>
      </c>
      <c r="J67" s="15" t="s">
        <v>11</v>
      </c>
      <c r="K67" s="24">
        <f>ROUND(K69*K68/(100%+K68),2)</f>
        <v>460788.89</v>
      </c>
    </row>
    <row r="68" spans="1:12" ht="75" customHeight="1" x14ac:dyDescent="0.3">
      <c r="A68" s="2" t="s">
        <v>10</v>
      </c>
      <c r="B68" s="34"/>
      <c r="C68" s="37"/>
      <c r="D68" s="19">
        <v>0.2</v>
      </c>
      <c r="E68" s="19">
        <v>0.2</v>
      </c>
      <c r="F68" s="19">
        <v>0.2</v>
      </c>
      <c r="G68" s="15" t="s">
        <v>11</v>
      </c>
      <c r="H68" s="15" t="s">
        <v>11</v>
      </c>
      <c r="I68" s="15" t="s">
        <v>11</v>
      </c>
      <c r="J68" s="15" t="s">
        <v>11</v>
      </c>
      <c r="K68" s="19">
        <v>0.2</v>
      </c>
    </row>
    <row r="69" spans="1:12" ht="75" customHeight="1" x14ac:dyDescent="0.3">
      <c r="A69" s="2" t="s">
        <v>26</v>
      </c>
      <c r="B69" s="35"/>
      <c r="C69" s="38"/>
      <c r="D69" s="20">
        <v>2613600</v>
      </c>
      <c r="E69" s="20">
        <v>2790000</v>
      </c>
      <c r="F69" s="29">
        <v>2890600</v>
      </c>
      <c r="G69" s="7">
        <f>_xlfn.STDEV.S(D69,E69,F69)/I69*100</f>
        <v>5.0716601329600755</v>
      </c>
      <c r="H69" s="26">
        <f>(MAX(D69:F69)*100/MIN(D69:F69))-100</f>
        <v>10.598408325681049</v>
      </c>
      <c r="I69" s="5">
        <f>ROUND((D69+E69+F69)/3,2)</f>
        <v>2764733.33</v>
      </c>
      <c r="J69" s="18">
        <v>1</v>
      </c>
      <c r="K69" s="5">
        <f>ROUND(I69*D70*J69,2)</f>
        <v>2764733.33</v>
      </c>
    </row>
    <row r="70" spans="1:12" x14ac:dyDescent="0.3">
      <c r="A70" s="2" t="s">
        <v>14</v>
      </c>
      <c r="B70" s="15"/>
      <c r="C70" s="15"/>
      <c r="D70" s="30">
        <v>1</v>
      </c>
      <c r="E70" s="31"/>
      <c r="F70" s="32"/>
      <c r="G70" s="15" t="s">
        <v>11</v>
      </c>
      <c r="H70" s="15" t="s">
        <v>11</v>
      </c>
      <c r="I70" s="15" t="s">
        <v>11</v>
      </c>
      <c r="J70" s="15" t="s">
        <v>11</v>
      </c>
      <c r="K70" s="15" t="s">
        <v>11</v>
      </c>
    </row>
    <row r="71" spans="1:12" s="21" customFormat="1" ht="153" customHeight="1" x14ac:dyDescent="0.3">
      <c r="A71" s="2" t="s">
        <v>12</v>
      </c>
      <c r="B71" s="15" t="s">
        <v>11</v>
      </c>
      <c r="C71" s="15" t="s">
        <v>11</v>
      </c>
      <c r="D71" s="15" t="s">
        <v>11</v>
      </c>
      <c r="E71" s="15" t="s">
        <v>11</v>
      </c>
      <c r="F71" s="15" t="s">
        <v>11</v>
      </c>
      <c r="G71" s="15" t="s">
        <v>11</v>
      </c>
      <c r="H71" s="15" t="s">
        <v>11</v>
      </c>
      <c r="I71" s="15" t="s">
        <v>11</v>
      </c>
      <c r="J71" s="15" t="s">
        <v>11</v>
      </c>
      <c r="K71" s="25">
        <f>K74-K72</f>
        <v>113118116.67000002</v>
      </c>
    </row>
    <row r="72" spans="1:12" s="21" customFormat="1" ht="52.5" customHeight="1" x14ac:dyDescent="0.3">
      <c r="A72" s="2" t="s">
        <v>8</v>
      </c>
      <c r="B72" s="15" t="s">
        <v>11</v>
      </c>
      <c r="C72" s="15" t="s">
        <v>11</v>
      </c>
      <c r="D72" s="15" t="s">
        <v>11</v>
      </c>
      <c r="E72" s="15" t="s">
        <v>11</v>
      </c>
      <c r="F72" s="15" t="s">
        <v>11</v>
      </c>
      <c r="G72" s="15" t="s">
        <v>11</v>
      </c>
      <c r="H72" s="15" t="s">
        <v>11</v>
      </c>
      <c r="I72" s="15" t="s">
        <v>11</v>
      </c>
      <c r="J72" s="15" t="s">
        <v>11</v>
      </c>
      <c r="K72" s="24">
        <f>ROUND(K74*K73/(100%+K73),2)</f>
        <v>22623623.34</v>
      </c>
    </row>
    <row r="73" spans="1:12" s="21" customFormat="1" ht="50.35" customHeight="1" x14ac:dyDescent="0.3">
      <c r="A73" s="2" t="s">
        <v>10</v>
      </c>
      <c r="B73" s="15" t="s">
        <v>11</v>
      </c>
      <c r="C73" s="15" t="s">
        <v>11</v>
      </c>
      <c r="D73" s="6" t="s">
        <v>11</v>
      </c>
      <c r="E73" s="6" t="s">
        <v>11</v>
      </c>
      <c r="F73" s="6" t="s">
        <v>11</v>
      </c>
      <c r="G73" s="15" t="s">
        <v>11</v>
      </c>
      <c r="H73" s="15" t="s">
        <v>11</v>
      </c>
      <c r="I73" s="15" t="s">
        <v>11</v>
      </c>
      <c r="J73" s="15" t="s">
        <v>11</v>
      </c>
      <c r="K73" s="19">
        <v>0.2</v>
      </c>
    </row>
    <row r="74" spans="1:12" s="21" customFormat="1" ht="155.35" customHeight="1" x14ac:dyDescent="0.3">
      <c r="A74" s="2" t="s">
        <v>15</v>
      </c>
      <c r="B74" s="15" t="s">
        <v>11</v>
      </c>
      <c r="C74" s="15" t="s">
        <v>11</v>
      </c>
      <c r="D74" s="15" t="s">
        <v>11</v>
      </c>
      <c r="E74" s="15" t="s">
        <v>11</v>
      </c>
      <c r="F74" s="15" t="s">
        <v>11</v>
      </c>
      <c r="G74" s="15" t="s">
        <v>11</v>
      </c>
      <c r="H74" s="15" t="s">
        <v>11</v>
      </c>
      <c r="I74" s="15" t="s">
        <v>11</v>
      </c>
      <c r="J74" s="15" t="s">
        <v>11</v>
      </c>
      <c r="K74" s="3">
        <f>SUMIF(A11:A76,"Цена за единицу товара,  работы, услуги с учетом налога на добавленную стоимость",K11:K76)</f>
        <v>135741740.01000002</v>
      </c>
    </row>
    <row r="75" spans="1:12" ht="30" customHeight="1" x14ac:dyDescent="0.3">
      <c r="A75" s="22" t="s">
        <v>5</v>
      </c>
      <c r="B75" s="8" t="s">
        <v>11</v>
      </c>
      <c r="C75" s="8" t="s">
        <v>11</v>
      </c>
      <c r="D75" s="28">
        <v>45995</v>
      </c>
      <c r="E75" s="28">
        <v>45995</v>
      </c>
      <c r="F75" s="28">
        <v>45995</v>
      </c>
      <c r="G75" s="15" t="s">
        <v>11</v>
      </c>
      <c r="H75" s="15" t="s">
        <v>11</v>
      </c>
      <c r="I75" s="4" t="s">
        <v>11</v>
      </c>
      <c r="J75" s="23" t="s">
        <v>11</v>
      </c>
      <c r="K75" s="15" t="s">
        <v>11</v>
      </c>
    </row>
    <row r="76" spans="1:12" ht="33" customHeight="1" x14ac:dyDescent="0.3">
      <c r="A76" s="22" t="s">
        <v>6</v>
      </c>
      <c r="B76" s="15" t="s">
        <v>11</v>
      </c>
      <c r="C76" s="15" t="s">
        <v>11</v>
      </c>
      <c r="D76" s="28">
        <v>46022</v>
      </c>
      <c r="E76" s="28">
        <v>46022</v>
      </c>
      <c r="F76" s="28">
        <v>46022</v>
      </c>
      <c r="G76" s="15" t="s">
        <v>11</v>
      </c>
      <c r="H76" s="15" t="s">
        <v>11</v>
      </c>
      <c r="I76" s="15" t="s">
        <v>11</v>
      </c>
      <c r="J76" s="15" t="s">
        <v>11</v>
      </c>
      <c r="K76" s="15" t="s">
        <v>11</v>
      </c>
    </row>
    <row r="77" spans="1:12" ht="31.5" customHeight="1" x14ac:dyDescent="0.3">
      <c r="A77" s="63" t="s">
        <v>43</v>
      </c>
      <c r="B77" s="63"/>
      <c r="C77" s="63"/>
      <c r="D77" s="63"/>
      <c r="E77" s="63"/>
      <c r="F77" s="63"/>
      <c r="G77" s="63"/>
      <c r="H77" s="63"/>
      <c r="I77" s="63"/>
      <c r="J77" s="63"/>
      <c r="K77" s="64"/>
    </row>
    <row r="78" spans="1:12" ht="24.85" customHeight="1" x14ac:dyDescent="0.35">
      <c r="A78" s="43" t="s">
        <v>21</v>
      </c>
      <c r="B78" s="43"/>
      <c r="C78" s="43"/>
      <c r="D78" s="43"/>
      <c r="E78" s="43"/>
      <c r="F78" s="43"/>
      <c r="G78" s="43"/>
      <c r="H78" s="62"/>
      <c r="I78" s="62"/>
      <c r="J78" s="65" t="s">
        <v>22</v>
      </c>
      <c r="K78" s="65"/>
      <c r="L78" s="9"/>
    </row>
    <row r="79" spans="1:12" ht="27.85" customHeight="1" x14ac:dyDescent="0.35">
      <c r="A79" s="61" t="s">
        <v>31</v>
      </c>
      <c r="B79" s="61"/>
      <c r="C79" s="61"/>
      <c r="D79" s="61"/>
      <c r="E79" s="61"/>
      <c r="F79" s="61"/>
      <c r="G79" s="61"/>
      <c r="H79" s="10"/>
      <c r="I79" s="10"/>
      <c r="J79" s="11"/>
      <c r="K79" s="11"/>
    </row>
    <row r="81" spans="1:4" x14ac:dyDescent="0.35">
      <c r="A81" s="12"/>
      <c r="D81" s="13"/>
    </row>
  </sheetData>
  <mergeCells count="57">
    <mergeCell ref="I7:I9"/>
    <mergeCell ref="J6:J9"/>
    <mergeCell ref="A79:G79"/>
    <mergeCell ref="A78:G78"/>
    <mergeCell ref="H78:I78"/>
    <mergeCell ref="A77:K77"/>
    <mergeCell ref="J78:K78"/>
    <mergeCell ref="C11:C14"/>
    <mergeCell ref="B16:B19"/>
    <mergeCell ref="C16:C19"/>
    <mergeCell ref="D20:F20"/>
    <mergeCell ref="B21:B24"/>
    <mergeCell ref="C21:C24"/>
    <mergeCell ref="D25:F25"/>
    <mergeCell ref="B26:B29"/>
    <mergeCell ref="C26:C29"/>
    <mergeCell ref="G1:K1"/>
    <mergeCell ref="A2:K2"/>
    <mergeCell ref="B11:B14"/>
    <mergeCell ref="D15:F15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  <mergeCell ref="D30:F30"/>
    <mergeCell ref="B31:B34"/>
    <mergeCell ref="C31:C34"/>
    <mergeCell ref="D35:F35"/>
    <mergeCell ref="B36:B39"/>
    <mergeCell ref="C36:C39"/>
    <mergeCell ref="D40:F40"/>
    <mergeCell ref="B41:B44"/>
    <mergeCell ref="C41:C44"/>
    <mergeCell ref="D45:F45"/>
    <mergeCell ref="B46:B49"/>
    <mergeCell ref="C46:C49"/>
    <mergeCell ref="D50:F50"/>
    <mergeCell ref="B51:B54"/>
    <mergeCell ref="C51:C54"/>
    <mergeCell ref="D55:F55"/>
    <mergeCell ref="B56:B59"/>
    <mergeCell ref="C56:C59"/>
    <mergeCell ref="D70:F70"/>
    <mergeCell ref="D60:F60"/>
    <mergeCell ref="B61:B64"/>
    <mergeCell ref="C61:C64"/>
    <mergeCell ref="D65:F65"/>
    <mergeCell ref="B66:B69"/>
    <mergeCell ref="C66:C69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 Головастов</cp:lastModifiedBy>
  <cp:lastPrinted>2023-08-25T13:56:54Z</cp:lastPrinted>
  <dcterms:created xsi:type="dcterms:W3CDTF">2015-08-07T14:00:00Z</dcterms:created>
  <dcterms:modified xsi:type="dcterms:W3CDTF">2025-12-05T14:17:18Z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